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Measurement Science\Web\measci.com\"/>
    </mc:Choice>
  </mc:AlternateContent>
  <xr:revisionPtr revIDLastSave="0" documentId="13_ncr:1_{70B6E084-4BFA-479D-A2D4-D64DD19219C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BatteryEfficiency">Sheet1!$B$38</definedName>
    <definedName name="ChargeRejuvenation">Sheet1!$B$37</definedName>
    <definedName name="EquivalentSunlightHours">Sheet1!$B$35</definedName>
    <definedName name="measurementInterval">Sheet1!$B$13</definedName>
    <definedName name="No">Sheet1!$G$2</definedName>
    <definedName name="SolarPanelEfficiency">Sheet1!$B$39</definedName>
    <definedName name="sunlessDays">Sheet1!$B$34</definedName>
    <definedName name="SystemVoltage">Sheet1!$B$36</definedName>
    <definedName name="totalCurrent">Sheet1!$D$35</definedName>
    <definedName name="totalCurrentIncRejuvenation">Sheet1!$D$36</definedName>
    <definedName name="transmitInterval">Sheet1!$B$8</definedName>
    <definedName name="Yes">Sheet1!$G$1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A31" i="1"/>
  <c r="A30" i="1"/>
  <c r="A29" i="1"/>
  <c r="D4" i="1"/>
  <c r="D9" i="1"/>
  <c r="D23" i="1"/>
  <c r="D22" i="1"/>
  <c r="D21" i="1"/>
  <c r="D25" i="1" s="1" a="1"/>
  <c r="D25" i="1" s="1"/>
  <c r="D29" i="1" l="1"/>
  <c r="D31" i="1" l="1"/>
  <c r="D30" i="1"/>
  <c r="A28" i="1"/>
  <c r="D28" i="1" s="1"/>
  <c r="A27" i="1"/>
  <c r="D27" i="1" s="1"/>
  <c r="D32" i="1" s="1" a="1"/>
  <c r="D32" i="1" s="1"/>
  <c r="D5" i="1"/>
  <c r="D6" i="1" s="1"/>
  <c r="D10" i="1"/>
  <c r="D11" i="1" s="1"/>
  <c r="D12" i="1" l="1"/>
  <c r="D34" i="1" l="1"/>
  <c r="D35" i="1" s="1"/>
  <c r="B2" i="1" l="1"/>
  <c r="D36" i="1"/>
  <c r="D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Goding</author>
  </authors>
  <commentList>
    <comment ref="D4" authorId="0" shapeId="0" xr:uid="{318FE908-4292-45EE-9EA6-7DC4A8D770EA}">
      <text>
        <r>
          <rPr>
            <b/>
            <sz val="9"/>
            <color indexed="81"/>
            <rFont val="Tahoma"/>
            <family val="2"/>
          </rPr>
          <t xml:space="preserve">Measurement Science:
</t>
        </r>
        <r>
          <rPr>
            <sz val="9"/>
            <color indexed="81"/>
            <rFont val="Tahoma"/>
            <family val="2"/>
          </rPr>
          <t>Calculated based on measurement intervals and maximum sensor read time</t>
        </r>
      </text>
    </comment>
    <comment ref="C5" authorId="0" shapeId="0" xr:uid="{B3FE902B-7815-4B6E-A446-0EF666375663}">
      <text>
        <r>
          <rPr>
            <b/>
            <sz val="9"/>
            <color indexed="81"/>
            <rFont val="Tahoma"/>
            <family val="2"/>
          </rPr>
          <t>Measurement Science:</t>
        </r>
        <r>
          <rPr>
            <sz val="9"/>
            <color indexed="81"/>
            <rFont val="Tahoma"/>
            <family val="2"/>
          </rPr>
          <t xml:space="preserve">
Datalogger 1.5mA.  With Lithium models, the step-up regulator adds 1.5mA.  For models with Nano Power, this almost zero</t>
        </r>
      </text>
    </comment>
    <comment ref="B7" authorId="0" shapeId="0" xr:uid="{B8B45627-F1CD-4BB8-8E4A-06915BE65A68}">
      <text>
        <r>
          <rPr>
            <b/>
            <sz val="9"/>
            <color indexed="81"/>
            <rFont val="Tahoma"/>
            <family val="2"/>
          </rPr>
          <t>Measurement Science:</t>
        </r>
        <r>
          <rPr>
            <sz val="9"/>
            <color indexed="81"/>
            <rFont val="Tahoma"/>
            <family val="2"/>
          </rPr>
          <t xml:space="preserve">
100% online means the station is always connected and available.  Lower power modes may require communications windows.  If 0% is used, the modem is only on for 90s when transmitting</t>
        </r>
      </text>
    </comment>
    <comment ref="B8" authorId="0" shapeId="0" xr:uid="{8BB6F17D-93AA-4EC9-8E5A-FD89E0A53949}">
      <text>
        <r>
          <rPr>
            <b/>
            <sz val="9"/>
            <color indexed="81"/>
            <rFont val="Tahoma"/>
            <family val="2"/>
          </rPr>
          <t>Measurement Science:</t>
        </r>
        <r>
          <rPr>
            <sz val="9"/>
            <color indexed="81"/>
            <rFont val="Tahoma"/>
            <family val="2"/>
          </rPr>
          <t xml:space="preserve">
The default program is continuously online and updating every 15 minutes</t>
        </r>
      </text>
    </comment>
    <comment ref="A19" authorId="0" shapeId="0" xr:uid="{131144E0-C290-423D-9EAB-48D284455DC1}">
      <text>
        <r>
          <rPr>
            <b/>
            <sz val="9"/>
            <color indexed="81"/>
            <rFont val="Tahoma"/>
            <family val="2"/>
          </rPr>
          <t>Measurement Science:</t>
        </r>
        <r>
          <rPr>
            <sz val="9"/>
            <color indexed="81"/>
            <rFont val="Tahoma"/>
            <family val="2"/>
          </rPr>
          <t xml:space="preserve">
Current consumption is 6mA x ping rate, 10Hz.  Requires 150 readings for reasonable statistics</t>
        </r>
      </text>
    </comment>
    <comment ref="A21" authorId="0" shapeId="0" xr:uid="{583BAAE3-266B-4B30-B382-185C7E1F5414}">
      <text>
        <r>
          <rPr>
            <b/>
            <sz val="9"/>
            <color indexed="81"/>
            <rFont val="Tahoma"/>
            <family val="2"/>
          </rPr>
          <t>Measurement Science:</t>
        </r>
        <r>
          <rPr>
            <sz val="9"/>
            <color indexed="81"/>
            <rFont val="Tahoma"/>
            <family val="2"/>
          </rPr>
          <t xml:space="preserve">
Use burst mode for buoys.  Power consumption is equivalent to continuous mode specification (Burst mode = higher peak power, shorter duration</t>
        </r>
      </text>
    </comment>
    <comment ref="A22" authorId="0" shapeId="0" xr:uid="{38DE6129-2EE8-47A6-86B6-28A783AF59C2}">
      <text>
        <r>
          <rPr>
            <b/>
            <sz val="9"/>
            <color indexed="81"/>
            <rFont val="Tahoma"/>
            <family val="2"/>
          </rPr>
          <t>Measurement Science:</t>
        </r>
        <r>
          <rPr>
            <sz val="9"/>
            <color indexed="81"/>
            <rFont val="Tahoma"/>
            <family val="2"/>
          </rPr>
          <t xml:space="preserve">
Sensor must run in continuous mode, no power saving mode can be used with SDI12</t>
        </r>
      </text>
    </comment>
    <comment ref="B34" authorId="0" shapeId="0" xr:uid="{94995613-8F04-42DF-8EF2-1252FC0BF8F0}">
      <text>
        <r>
          <rPr>
            <b/>
            <sz val="9"/>
            <color indexed="81"/>
            <rFont val="Tahoma"/>
            <family val="2"/>
          </rPr>
          <t>Measurement Science</t>
        </r>
        <r>
          <rPr>
            <sz val="9"/>
            <color indexed="81"/>
            <rFont val="Tahoma"/>
            <family val="2"/>
          </rPr>
          <t>: How many days to run off battery power alone</t>
        </r>
      </text>
    </comment>
    <comment ref="B35" authorId="0" shapeId="0" xr:uid="{479D6480-2114-4134-A79C-2D0F72921457}">
      <text>
        <r>
          <rPr>
            <b/>
            <sz val="9"/>
            <color indexed="81"/>
            <rFont val="Tahoma"/>
            <family val="2"/>
          </rPr>
          <t>Measurement Science</t>
        </r>
        <r>
          <rPr>
            <sz val="9"/>
            <color indexed="81"/>
            <rFont val="Tahoma"/>
            <family val="2"/>
          </rPr>
          <t>:
Refer to the map for estimating ESH for global locations.  A site specific measurement is recommended</t>
        </r>
      </text>
    </comment>
    <comment ref="B37" authorId="0" shapeId="0" xr:uid="{3A9AAF57-47BA-4DE3-A7FA-8660BB7ADF69}">
      <text>
        <r>
          <rPr>
            <sz val="9"/>
            <color indexed="81"/>
            <rFont val="Tahoma"/>
            <family val="2"/>
          </rPr>
          <t xml:space="preserve">The extra charging to allow for recharging discharged batteries after low solar period
</t>
        </r>
      </text>
    </comment>
    <comment ref="B38" authorId="0" shapeId="0" xr:uid="{E79F0F12-D5F0-4FEE-A2B2-86B835B55EC8}">
      <text>
        <r>
          <rPr>
            <sz val="9"/>
            <color indexed="81"/>
            <rFont val="Tahoma"/>
            <family val="2"/>
          </rPr>
          <t>A factor to allow for losses in charging and discharging</t>
        </r>
      </text>
    </comment>
    <comment ref="B39" authorId="0" shapeId="0" xr:uid="{63B712BB-C64A-47F6-A160-C91B56855345}">
      <text>
        <r>
          <rPr>
            <sz val="9"/>
            <color indexed="81"/>
            <rFont val="Tahoma"/>
            <family val="2"/>
          </rPr>
          <t>Total power is multiplied by this factor to allow for temperature, dirt and solar panel derating</t>
        </r>
      </text>
    </comment>
  </commentList>
</comments>
</file>

<file path=xl/sharedStrings.xml><?xml version="1.0" encoding="utf-8"?>
<sst xmlns="http://schemas.openxmlformats.org/spreadsheetml/2006/main" count="56" uniqueCount="39">
  <si>
    <t>Sunless Days</t>
  </si>
  <si>
    <t>Advanced Settings</t>
  </si>
  <si>
    <t>Solar Panel Efficiency Factor</t>
  </si>
  <si>
    <t>System Voltage</t>
  </si>
  <si>
    <t>Average current draw</t>
  </si>
  <si>
    <t>Current draw (mA) at 12V</t>
  </si>
  <si>
    <t>Ai1 standby</t>
  </si>
  <si>
    <t>% on</t>
  </si>
  <si>
    <t>Measurement system</t>
  </si>
  <si>
    <t>Average</t>
  </si>
  <si>
    <t>Sensors (Active).             Measurement every (min):</t>
  </si>
  <si>
    <t>Sensors (Standby)</t>
  </si>
  <si>
    <t>Results</t>
  </si>
  <si>
    <t>Total current draw</t>
  </si>
  <si>
    <t>Battery Size Required</t>
  </si>
  <si>
    <t>Charge rejuvenation factor</t>
  </si>
  <si>
    <t>Battery Efficiency Factor</t>
  </si>
  <si>
    <t>Ai1 active (measurement &amp; processing time)</t>
  </si>
  <si>
    <t>Continuous sensors</t>
  </si>
  <si>
    <t>Interval based sensors</t>
  </si>
  <si>
    <t>Transmit interval (min)</t>
  </si>
  <si>
    <t>Used</t>
  </si>
  <si>
    <t>Yes</t>
  </si>
  <si>
    <t>Measurement (sec)</t>
  </si>
  <si>
    <t>Total current (inc rejuvenation)</t>
  </si>
  <si>
    <r>
      <rPr>
        <b/>
        <sz val="10"/>
        <rFont val="Arial"/>
        <family val="2"/>
      </rPr>
      <t>Location</t>
    </r>
    <r>
      <rPr>
        <sz val="10"/>
        <rFont val="Arial"/>
        <family val="2"/>
      </rPr>
      <t xml:space="preserve"> GPS. 65mA, 45s meas time.  0mA off</t>
    </r>
  </si>
  <si>
    <r>
      <rPr>
        <b/>
        <sz val="10"/>
        <rFont val="Arial"/>
        <family val="2"/>
      </rPr>
      <t>Water Quality</t>
    </r>
    <r>
      <rPr>
        <sz val="10"/>
        <rFont val="Arial"/>
        <family val="2"/>
      </rPr>
      <t xml:space="preserve"> EXO. 120mA.  65s meas time.  0.25mA standby</t>
    </r>
  </si>
  <si>
    <r>
      <rPr>
        <b/>
        <sz val="10"/>
        <rFont val="Arial"/>
        <family val="2"/>
      </rPr>
      <t xml:space="preserve">Surface Current </t>
    </r>
    <r>
      <rPr>
        <sz val="10"/>
        <rFont val="Arial"/>
        <family val="2"/>
      </rPr>
      <t>DCS. 60mA. 15s meas time. 0.22mA standby</t>
    </r>
  </si>
  <si>
    <t>...enter other sensors here</t>
  </si>
  <si>
    <r>
      <rPr>
        <b/>
        <sz val="10"/>
        <rFont val="Arial"/>
        <family val="2"/>
      </rPr>
      <t xml:space="preserve">Current Profile </t>
    </r>
    <r>
      <rPr>
        <sz val="10"/>
        <rFont val="Arial"/>
        <family val="2"/>
      </rPr>
      <t>DCPS. 24mA</t>
    </r>
  </si>
  <si>
    <r>
      <rPr>
        <b/>
        <sz val="10"/>
        <rFont val="Arial"/>
        <family val="2"/>
      </rPr>
      <t xml:space="preserve">Weather Station </t>
    </r>
    <r>
      <rPr>
        <sz val="10"/>
        <rFont val="Arial"/>
        <family val="2"/>
      </rPr>
      <t>WS500.  24mA</t>
    </r>
  </si>
  <si>
    <t>Communications.                                                           Online %</t>
  </si>
  <si>
    <t>-</t>
  </si>
  <si>
    <t>-Cellular active</t>
  </si>
  <si>
    <t>-Cellular online but idle</t>
  </si>
  <si>
    <t>-Cellular off</t>
  </si>
  <si>
    <t>Solar Panel Required</t>
  </si>
  <si>
    <t>Ai1 Power Calculator</t>
  </si>
  <si>
    <t>Sunlight Duration.  Click for global map.  Estimate 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</si>
</sst>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0.0#&quot;mA&quot;"/>
    <numFmt numFmtId="165" formatCode="0.0&quot;mA&quot;"/>
    <numFmt numFmtId="166" formatCode="0.00\ &quot;Ah/day&quot;"/>
    <numFmt numFmtId="167" formatCode="0.0\ &quot;W&quot;"/>
    <numFmt numFmtId="168" formatCode="0.0\ &quot;Ah&quot;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8" fontId="0" fillId="0" borderId="0" xfId="0" applyNumberFormat="1"/>
    <xf numFmtId="0" fontId="0" fillId="3" borderId="14" xfId="0" applyFill="1" applyBorder="1" applyAlignment="1">
      <alignment horizontal="center"/>
    </xf>
    <xf numFmtId="0" fontId="4" fillId="5" borderId="3" xfId="0" applyFont="1" applyFill="1" applyBorder="1"/>
    <xf numFmtId="0" fontId="4" fillId="5" borderId="8" xfId="0" applyFont="1" applyFill="1" applyBorder="1"/>
    <xf numFmtId="0" fontId="0" fillId="3" borderId="3" xfId="0" applyFill="1" applyBorder="1"/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5" borderId="6" xfId="0" applyFont="1" applyFill="1" applyBorder="1"/>
    <xf numFmtId="2" fontId="4" fillId="5" borderId="9" xfId="0" applyNumberFormat="1" applyFont="1" applyFill="1" applyBorder="1" applyAlignment="1">
      <alignment horizontal="right"/>
    </xf>
    <xf numFmtId="0" fontId="4" fillId="5" borderId="6" xfId="0" quotePrefix="1" applyFont="1" applyFill="1" applyBorder="1"/>
    <xf numFmtId="0" fontId="4" fillId="6" borderId="6" xfId="0" applyFont="1" applyFill="1" applyBorder="1"/>
    <xf numFmtId="0" fontId="4" fillId="3" borderId="12" xfId="0" applyFont="1" applyFill="1" applyBorder="1"/>
    <xf numFmtId="2" fontId="4" fillId="5" borderId="0" xfId="0" applyNumberFormat="1" applyFont="1" applyFill="1" applyBorder="1" applyAlignment="1">
      <alignment horizontal="right"/>
    </xf>
    <xf numFmtId="0" fontId="4" fillId="3" borderId="3" xfId="0" applyFont="1" applyFill="1" applyBorder="1"/>
    <xf numFmtId="0" fontId="0" fillId="3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0" xfId="0" quotePrefix="1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5" borderId="10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wrapText="1"/>
    </xf>
    <xf numFmtId="165" fontId="4" fillId="5" borderId="5" xfId="0" applyNumberFormat="1" applyFont="1" applyFill="1" applyBorder="1" applyAlignment="1">
      <alignment horizontal="center"/>
    </xf>
    <xf numFmtId="166" fontId="4" fillId="5" borderId="7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2" fontId="0" fillId="3" borderId="4" xfId="0" applyNumberFormat="1" applyFill="1" applyBorder="1" applyAlignment="1">
      <alignment horizontal="center"/>
    </xf>
    <xf numFmtId="0" fontId="4" fillId="6" borderId="8" xfId="0" applyFont="1" applyFill="1" applyBorder="1"/>
    <xf numFmtId="2" fontId="0" fillId="6" borderId="9" xfId="0" applyNumberForma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2" fontId="4" fillId="5" borderId="0" xfId="0" applyNumberFormat="1" applyFon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9" fontId="0" fillId="5" borderId="5" xfId="1" applyFont="1" applyFill="1" applyBorder="1" applyAlignment="1">
      <alignment horizontal="center"/>
    </xf>
    <xf numFmtId="9" fontId="0" fillId="5" borderId="7" xfId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4" fillId="5" borderId="7" xfId="0" applyFont="1" applyFill="1" applyBorder="1" applyAlignment="1"/>
    <xf numFmtId="164" fontId="1" fillId="5" borderId="10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4" fillId="5" borderId="6" xfId="0" applyNumberFormat="1" applyFont="1" applyFill="1" applyBorder="1"/>
    <xf numFmtId="168" fontId="1" fillId="7" borderId="7" xfId="0" applyNumberFormat="1" applyFont="1" applyFill="1" applyBorder="1" applyAlignment="1">
      <alignment horizontal="center"/>
    </xf>
    <xf numFmtId="167" fontId="1" fillId="7" borderId="7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/>
    <xf numFmtId="0" fontId="4" fillId="5" borderId="8" xfId="0" applyFont="1" applyFill="1" applyBorder="1" applyAlignment="1"/>
    <xf numFmtId="0" fontId="8" fillId="0" borderId="0" xfId="0" applyFont="1"/>
    <xf numFmtId="0" fontId="1" fillId="6" borderId="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9" fillId="5" borderId="6" xfId="2" applyFill="1" applyBorder="1"/>
    <xf numFmtId="0" fontId="2" fillId="2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2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00"/>
      <color rgb="FF0BFD7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asci.com/images/solarinsolation.gi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="119" workbookViewId="0">
      <selection activeCell="B36" sqref="B36"/>
    </sheetView>
  </sheetViews>
  <sheetFormatPr defaultRowHeight="12.75" x14ac:dyDescent="0.2"/>
  <cols>
    <col min="1" max="1" width="54.85546875" customWidth="1"/>
    <col min="2" max="2" width="10.28515625" style="21" customWidth="1"/>
    <col min="3" max="3" width="30.5703125" customWidth="1"/>
    <col min="4" max="4" width="17.5703125" bestFit="1" customWidth="1"/>
  </cols>
  <sheetData>
    <row r="1" spans="1:7" ht="21.75" customHeight="1" x14ac:dyDescent="0.2">
      <c r="A1" s="71" t="s">
        <v>37</v>
      </c>
      <c r="B1" s="71"/>
      <c r="C1" s="71"/>
      <c r="D1" s="71"/>
      <c r="G1" s="66" t="s">
        <v>22</v>
      </c>
    </row>
    <row r="2" spans="1:7" ht="13.5" thickBot="1" x14ac:dyDescent="0.25">
      <c r="A2" s="33" t="s">
        <v>14</v>
      </c>
      <c r="B2" s="54">
        <f>((totalCurrent*sunlessDays))*BatteryEfficiency</f>
        <v>5.7352916666666651</v>
      </c>
      <c r="C2" s="33" t="s">
        <v>36</v>
      </c>
      <c r="D2" s="55">
        <f>((totalCurrentIncRejuvenation/EquivalentSunlightHours)*SystemVoltage)*SolarPanelEfficiency</f>
        <v>7.4879967999999986</v>
      </c>
      <c r="G2" s="66" t="s">
        <v>32</v>
      </c>
    </row>
    <row r="3" spans="1:7" ht="13.5" customHeight="1" thickBot="1" x14ac:dyDescent="0.25">
      <c r="A3" s="5" t="s">
        <v>8</v>
      </c>
      <c r="B3" s="15"/>
      <c r="C3" s="15" t="s">
        <v>5</v>
      </c>
      <c r="D3" s="6" t="s">
        <v>7</v>
      </c>
    </row>
    <row r="4" spans="1:7" x14ac:dyDescent="0.2">
      <c r="A4" s="3" t="s">
        <v>17</v>
      </c>
      <c r="B4" s="16"/>
      <c r="C4" s="28">
        <v>22</v>
      </c>
      <c r="D4" s="42">
        <f>MAX(D14:D20)/(MAX(D14:D20)*measurementInterval)</f>
        <v>6.6666666666666666E-2</v>
      </c>
    </row>
    <row r="5" spans="1:7" x14ac:dyDescent="0.2">
      <c r="A5" s="8" t="s">
        <v>6</v>
      </c>
      <c r="B5" s="17"/>
      <c r="C5" s="29">
        <v>1.5</v>
      </c>
      <c r="D5" s="43">
        <f>1-D4</f>
        <v>0.93333333333333335</v>
      </c>
    </row>
    <row r="6" spans="1:7" ht="13.5" thickBot="1" x14ac:dyDescent="0.25">
      <c r="A6" s="8"/>
      <c r="B6" s="17"/>
      <c r="C6" s="13" t="s">
        <v>9</v>
      </c>
      <c r="D6" s="44">
        <f>C4*D4+C5*D5</f>
        <v>2.8666666666666663</v>
      </c>
    </row>
    <row r="7" spans="1:7" x14ac:dyDescent="0.2">
      <c r="A7" s="14" t="s">
        <v>31</v>
      </c>
      <c r="B7" s="40">
        <v>1</v>
      </c>
      <c r="C7" s="35"/>
      <c r="D7" s="6"/>
    </row>
    <row r="8" spans="1:7" ht="13.5" thickBot="1" x14ac:dyDescent="0.25">
      <c r="A8" s="38" t="s">
        <v>20</v>
      </c>
      <c r="B8" s="41">
        <v>15</v>
      </c>
      <c r="C8" s="30" t="s">
        <v>5</v>
      </c>
      <c r="D8" s="7" t="s">
        <v>7</v>
      </c>
    </row>
    <row r="9" spans="1:7" x14ac:dyDescent="0.2">
      <c r="A9" s="10" t="s">
        <v>33</v>
      </c>
      <c r="B9" s="19"/>
      <c r="C9" s="29">
        <v>40</v>
      </c>
      <c r="D9" s="43">
        <f>90/(60*transmitInterval)</f>
        <v>0.1</v>
      </c>
    </row>
    <row r="10" spans="1:7" x14ac:dyDescent="0.2">
      <c r="A10" s="10" t="s">
        <v>34</v>
      </c>
      <c r="B10" s="19"/>
      <c r="C10" s="29">
        <v>20</v>
      </c>
      <c r="D10" s="43">
        <f>(1-D9)*B7</f>
        <v>0.9</v>
      </c>
    </row>
    <row r="11" spans="1:7" x14ac:dyDescent="0.2">
      <c r="A11" s="10" t="s">
        <v>35</v>
      </c>
      <c r="B11" s="19"/>
      <c r="C11" s="29">
        <v>0</v>
      </c>
      <c r="D11" s="43">
        <f>1-D9-D10</f>
        <v>0</v>
      </c>
    </row>
    <row r="12" spans="1:7" ht="13.5" thickBot="1" x14ac:dyDescent="0.25">
      <c r="A12" s="4"/>
      <c r="B12" s="18"/>
      <c r="C12" s="9" t="s">
        <v>9</v>
      </c>
      <c r="D12" s="46">
        <f>C9*D9+C10*D10+C11*D11</f>
        <v>22</v>
      </c>
    </row>
    <row r="13" spans="1:7" ht="13.5" customHeight="1" thickBot="1" x14ac:dyDescent="0.25">
      <c r="A13" s="12" t="s">
        <v>10</v>
      </c>
      <c r="B13" s="20">
        <v>15</v>
      </c>
      <c r="C13" s="31"/>
      <c r="D13" s="2"/>
    </row>
    <row r="14" spans="1:7" ht="13.5" customHeight="1" thickBot="1" x14ac:dyDescent="0.25">
      <c r="A14" s="8" t="s">
        <v>19</v>
      </c>
      <c r="B14" s="17" t="s">
        <v>21</v>
      </c>
      <c r="C14" s="39" t="s">
        <v>5</v>
      </c>
      <c r="D14" s="47" t="s">
        <v>23</v>
      </c>
    </row>
    <row r="15" spans="1:7" x14ac:dyDescent="0.2">
      <c r="A15" s="3" t="s">
        <v>25</v>
      </c>
      <c r="B15" s="67" t="s">
        <v>22</v>
      </c>
      <c r="C15" s="28">
        <v>65</v>
      </c>
      <c r="D15" s="48">
        <v>45</v>
      </c>
    </row>
    <row r="16" spans="1:7" x14ac:dyDescent="0.2">
      <c r="A16" s="8" t="s">
        <v>26</v>
      </c>
      <c r="B16" s="68" t="s">
        <v>22</v>
      </c>
      <c r="C16" s="29">
        <v>120</v>
      </c>
      <c r="D16" s="49">
        <v>65</v>
      </c>
    </row>
    <row r="17" spans="1:5" x14ac:dyDescent="0.2">
      <c r="A17" s="8" t="s">
        <v>27</v>
      </c>
      <c r="B17" s="68" t="s">
        <v>22</v>
      </c>
      <c r="C17" s="29">
        <v>60</v>
      </c>
      <c r="D17" s="49">
        <v>15</v>
      </c>
    </row>
    <row r="18" spans="1:5" x14ac:dyDescent="0.2">
      <c r="A18" s="11" t="s">
        <v>28</v>
      </c>
      <c r="B18" s="68" t="s">
        <v>32</v>
      </c>
      <c r="C18" s="32"/>
      <c r="D18" s="50"/>
    </row>
    <row r="19" spans="1:5" ht="13.5" thickBot="1" x14ac:dyDescent="0.25">
      <c r="A19" s="36"/>
      <c r="B19" s="69" t="s">
        <v>32</v>
      </c>
      <c r="C19" s="37"/>
      <c r="D19" s="51"/>
    </row>
    <row r="20" spans="1:5" ht="13.5" thickBot="1" x14ac:dyDescent="0.25">
      <c r="A20" s="8" t="s">
        <v>18</v>
      </c>
      <c r="B20" s="17"/>
      <c r="C20" s="29"/>
      <c r="D20" s="49"/>
    </row>
    <row r="21" spans="1:5" x14ac:dyDescent="0.2">
      <c r="A21" s="3" t="s">
        <v>29</v>
      </c>
      <c r="B21" s="67" t="s">
        <v>32</v>
      </c>
      <c r="C21" s="28">
        <v>24</v>
      </c>
      <c r="D21" s="48">
        <f>60*measurementInterval</f>
        <v>900</v>
      </c>
      <c r="E21" s="34"/>
    </row>
    <row r="22" spans="1:5" x14ac:dyDescent="0.2">
      <c r="A22" s="53" t="s">
        <v>30</v>
      </c>
      <c r="B22" s="68" t="s">
        <v>32</v>
      </c>
      <c r="C22" s="29">
        <v>24</v>
      </c>
      <c r="D22" s="49">
        <f>60*measurementInterval</f>
        <v>900</v>
      </c>
    </row>
    <row r="23" spans="1:5" x14ac:dyDescent="0.2">
      <c r="A23" s="11" t="s">
        <v>28</v>
      </c>
      <c r="B23" s="68" t="s">
        <v>32</v>
      </c>
      <c r="C23" s="32"/>
      <c r="D23" s="49">
        <f>60*measurementInterval</f>
        <v>900</v>
      </c>
    </row>
    <row r="24" spans="1:5" ht="13.5" thickBot="1" x14ac:dyDescent="0.25">
      <c r="A24" s="36"/>
      <c r="B24" s="69"/>
      <c r="C24" s="37"/>
      <c r="D24" s="52"/>
    </row>
    <row r="25" spans="1:5" ht="13.5" thickBot="1" x14ac:dyDescent="0.25">
      <c r="A25" s="4"/>
      <c r="B25" s="18"/>
      <c r="C25" s="9" t="s">
        <v>9</v>
      </c>
      <c r="D25" s="46">
        <f t="array" ref="D25">SUM(IF((B15:B23)="Yes",(60/measurementInterval*(D15:D23)/3600*(C15:C23)),0))</f>
        <v>12.916666666666666</v>
      </c>
    </row>
    <row r="26" spans="1:5" ht="13.5" customHeight="1" thickBot="1" x14ac:dyDescent="0.25">
      <c r="A26" s="12" t="s">
        <v>11</v>
      </c>
      <c r="B26" s="15"/>
      <c r="C26" s="31" t="s">
        <v>5</v>
      </c>
      <c r="D26" s="22" t="s">
        <v>23</v>
      </c>
    </row>
    <row r="27" spans="1:5" x14ac:dyDescent="0.2">
      <c r="A27" s="10" t="str">
        <f>IF(A15&gt;0,A15,"")</f>
        <v>Location GPS. 65mA, 45s meas time.  0mA off</v>
      </c>
      <c r="B27" s="16" t="str">
        <f>B15</f>
        <v>Yes</v>
      </c>
      <c r="C27" s="28">
        <v>0</v>
      </c>
      <c r="D27" s="48">
        <f>IF(A27="",0,(60*measurementInterval)-D15)</f>
        <v>855</v>
      </c>
    </row>
    <row r="28" spans="1:5" x14ac:dyDescent="0.2">
      <c r="A28" s="10" t="str">
        <f>IF(A16&gt;0,A16,"")</f>
        <v>Water Quality EXO. 120mA.  65s meas time.  0.25mA standby</v>
      </c>
      <c r="B28" s="17" t="str">
        <f>B16</f>
        <v>Yes</v>
      </c>
      <c r="C28" s="29">
        <v>0.25</v>
      </c>
      <c r="D28" s="49">
        <f>IF(A28="",0,(60*measurementInterval)-D16)</f>
        <v>835</v>
      </c>
    </row>
    <row r="29" spans="1:5" x14ac:dyDescent="0.2">
      <c r="A29" s="10" t="str">
        <f>IF(A17&gt;0,A17,"")</f>
        <v>Surface Current DCS. 60mA. 15s meas time. 0.22mA standby</v>
      </c>
      <c r="B29" s="17" t="str">
        <f t="shared" ref="B29:B31" si="0">B17</f>
        <v>Yes</v>
      </c>
      <c r="C29" s="29">
        <v>0.22</v>
      </c>
      <c r="D29" s="49">
        <f>IF(A29="",0,(60*measurementInterval)-D19)</f>
        <v>900</v>
      </c>
    </row>
    <row r="30" spans="1:5" x14ac:dyDescent="0.2">
      <c r="A30" s="10" t="str">
        <f>IF(A18&gt;0,A18,"")</f>
        <v>...enter other sensors here</v>
      </c>
      <c r="B30" s="17" t="str">
        <f t="shared" si="0"/>
        <v>-</v>
      </c>
      <c r="C30" s="32"/>
      <c r="D30" s="49">
        <f>IF(A30="",0,(60*measurementInterval)-D21)</f>
        <v>0</v>
      </c>
    </row>
    <row r="31" spans="1:5" x14ac:dyDescent="0.2">
      <c r="A31" s="10" t="str">
        <f>IF(A19&gt;0,A19,"")</f>
        <v/>
      </c>
      <c r="B31" s="17" t="str">
        <f t="shared" si="0"/>
        <v>-</v>
      </c>
      <c r="C31" s="32"/>
      <c r="D31" s="49">
        <f>IF(A31="",0,(60*measurementInterval)-D22)</f>
        <v>0</v>
      </c>
    </row>
    <row r="32" spans="1:5" ht="13.5" thickBot="1" x14ac:dyDescent="0.25">
      <c r="A32" s="8"/>
      <c r="B32" s="17"/>
      <c r="C32" s="13" t="s">
        <v>9</v>
      </c>
      <c r="D32" s="44">
        <f t="array" ref="D32">SUM(IF((B27:B31)="Yes",(60/measurementInterval*(D27:D31)/3600*(C27:C31)),0))</f>
        <v>0.45194444444444448</v>
      </c>
    </row>
    <row r="33" spans="1:4" ht="13.5" thickBot="1" x14ac:dyDescent="0.25">
      <c r="A33" s="14" t="s">
        <v>1</v>
      </c>
      <c r="B33" s="24"/>
      <c r="C33" s="24" t="s">
        <v>12</v>
      </c>
      <c r="D33" s="61"/>
    </row>
    <row r="34" spans="1:4" x14ac:dyDescent="0.2">
      <c r="A34" s="25" t="s">
        <v>0</v>
      </c>
      <c r="B34" s="56">
        <v>5</v>
      </c>
      <c r="C34" s="62" t="s">
        <v>4</v>
      </c>
      <c r="D34" s="26">
        <f>D6+D12+D25+D32</f>
        <v>38.235277777777775</v>
      </c>
    </row>
    <row r="35" spans="1:4" x14ac:dyDescent="0.2">
      <c r="A35" s="70" t="s">
        <v>38</v>
      </c>
      <c r="B35" s="57">
        <v>2.5</v>
      </c>
      <c r="C35" s="63" t="s">
        <v>13</v>
      </c>
      <c r="D35" s="27">
        <f>D34*24/1000</f>
        <v>0.9176466666666665</v>
      </c>
    </row>
    <row r="36" spans="1:4" x14ac:dyDescent="0.2">
      <c r="A36" s="8" t="s">
        <v>3</v>
      </c>
      <c r="B36" s="58">
        <v>13.6</v>
      </c>
      <c r="C36" s="63" t="s">
        <v>24</v>
      </c>
      <c r="D36" s="27">
        <f>(D35*ChargeRejuvenation)</f>
        <v>1.1470583333333331</v>
      </c>
    </row>
    <row r="37" spans="1:4" x14ac:dyDescent="0.2">
      <c r="A37" s="8" t="s">
        <v>15</v>
      </c>
      <c r="B37" s="59">
        <v>1.25</v>
      </c>
      <c r="C37" s="64"/>
      <c r="D37" s="45"/>
    </row>
    <row r="38" spans="1:4" x14ac:dyDescent="0.2">
      <c r="A38" s="8" t="s">
        <v>16</v>
      </c>
      <c r="B38" s="58">
        <v>1.25</v>
      </c>
      <c r="C38" s="64"/>
      <c r="D38" s="45"/>
    </row>
    <row r="39" spans="1:4" ht="13.5" thickBot="1" x14ac:dyDescent="0.25">
      <c r="A39" s="4" t="s">
        <v>2</v>
      </c>
      <c r="B39" s="60">
        <v>1.2</v>
      </c>
      <c r="C39" s="65"/>
      <c r="D39" s="23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</sheetData>
  <mergeCells count="1">
    <mergeCell ref="A1:D1"/>
  </mergeCells>
  <phoneticPr fontId="3" type="noConversion"/>
  <conditionalFormatting sqref="B2">
    <cfRule type="cellIs" dxfId="7" priority="3" operator="between">
      <formula>6</formula>
      <formula>7</formula>
    </cfRule>
    <cfRule type="cellIs" dxfId="6" priority="4" operator="lessThan">
      <formula>8</formula>
    </cfRule>
  </conditionalFormatting>
  <conditionalFormatting sqref="D2">
    <cfRule type="cellIs" dxfId="4" priority="1" operator="between">
      <formula>9</formula>
      <formula>12</formula>
    </cfRule>
    <cfRule type="cellIs" dxfId="5" priority="2" operator="lessThan">
      <formula>18</formula>
    </cfRule>
  </conditionalFormatting>
  <dataValidations count="4">
    <dataValidation type="list" allowBlank="1" showInputMessage="1" showErrorMessage="1" sqref="B15:B19 B21:B24" xr:uid="{818F7BE9-F3DA-44BC-B4E3-D95E47C9B56B}">
      <formula1>$G$1:$G$2</formula1>
    </dataValidation>
    <dataValidation type="decimal" showInputMessage="1" showErrorMessage="1" error="Must enter a value between 0.1 and 10" promptTitle="Enter a value between 0.1 and 10" sqref="B35" xr:uid="{65D2810E-AE14-4175-8C7A-77879CE21CE8}">
      <formula1>0.1</formula1>
      <formula2>10</formula2>
    </dataValidation>
    <dataValidation type="decimal" allowBlank="1" showInputMessage="1" showErrorMessage="1" errorTitle="Value must be between 0 and 100" error="Example values:_x000a_- Enter 100% for the modem to be online continuously_x000a_- Enter 0 for the modem to only transmit at the transmit interval_x000a_" sqref="B7" xr:uid="{09666D8A-D136-44FD-A2D7-408C900594EA}">
      <formula1>0</formula1>
      <formula2>1</formula2>
    </dataValidation>
    <dataValidation type="decimal" allowBlank="1" showInputMessage="1" showErrorMessage="1" errorTitle="Enter transmit interval time" error="The Ai1 may transmit as fast as every 1 minute.  It is recommended to transmit at least once every day as a minimum" sqref="B8" xr:uid="{B5EDA08B-71CD-4EE3-B2D4-D8AB98C1E3F2}">
      <formula1>0.1</formula1>
      <formula2>10080</formula2>
    </dataValidation>
  </dataValidations>
  <hyperlinks>
    <hyperlink ref="A35" r:id="rId1" display="Equivalent Sunlight Hours (ESH).  Click for global estimate map" xr:uid="{878DA663-EA2F-44E1-832F-A216E83E6337}"/>
  </hyperlinks>
  <pageMargins left="0.75" right="0.75" top="1" bottom="1" header="0.5" footer="0.5"/>
  <pageSetup paperSize="9" scale="70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Sheet1</vt:lpstr>
      <vt:lpstr>BatteryEfficiency</vt:lpstr>
      <vt:lpstr>ChargeRejuvenation</vt:lpstr>
      <vt:lpstr>EquivalentSunlightHours</vt:lpstr>
      <vt:lpstr>measurementInterval</vt:lpstr>
      <vt:lpstr>No</vt:lpstr>
      <vt:lpstr>SolarPanelEfficiency</vt:lpstr>
      <vt:lpstr>sunlessDays</vt:lpstr>
      <vt:lpstr>SystemVoltage</vt:lpstr>
      <vt:lpstr>totalCurrent</vt:lpstr>
      <vt:lpstr>totalCurrentIncRejuvenation</vt:lpstr>
      <vt:lpstr>transmitInterval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Tyco User</dc:creator>
  <cp:lastModifiedBy>Chris Goding</cp:lastModifiedBy>
  <dcterms:created xsi:type="dcterms:W3CDTF">2006-04-26T05:24:14Z</dcterms:created>
  <dcterms:modified xsi:type="dcterms:W3CDTF">2021-03-01T05:19:15Z</dcterms:modified>
</cp:coreProperties>
</file>